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drawingml.chart+xml" PartName="/xl/charts/chart1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ashflow Projection" sheetId="1" r:id="rId3"/>
    <sheet state="visible" name="Plots" sheetId="2" r:id="rId4"/>
  </sheets>
  <definedNames/>
  <calcPr/>
</workbook>
</file>

<file path=xl/sharedStrings.xml><?xml version="1.0" encoding="utf-8"?>
<sst xmlns="http://schemas.openxmlformats.org/spreadsheetml/2006/main" count="74" uniqueCount="52">
  <si>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</si>
  <si>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</si>
  <si>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</si>
  <si>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</si>
  <si>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</si>
  <si>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</si>
  <si>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</si>
  <si>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</si>
  <si>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</si>
  <si>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</si>
  <si>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</si>
  <si>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</si>
  <si>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</si>
  <si>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</si>
  <si>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</si>
  <si>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</si>
  <si>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</si>
  <si>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</si>
  <si>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</si>
  <si>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</si>
  <si>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Individual Learners Supplied (at £10 each)</t>
  </si>
  <si>
    <t>Quarterly Growth in Learners (as a multiple)</t>
  </si>
  <si>
    <t>Annualized Growth in Learners (as a multiple)</t>
  </si>
  <si>
    <t>Pessimistic</t>
  </si>
  <si>
    <t>Optimistic</t>
  </si>
  <si>
    <t>Workshop Days</t>
  </si>
  <si>
    <t>Debt</t>
  </si>
  <si>
    <t>
</t>
  </si>
  <si>
    <t>Operating Cash, Beginning:</t>
  </si>
  <si>
    <t>Sources of Cash</t>
  </si>
  <si>
    <t>Final Year Revenues</t>
  </si>
  <si>
    <t>Projected Kit Sales</t>
  </si>
  <si>
    <t>Loan Drawn Down</t>
  </si>
  <si>
    <t>Workshop Facilitation Kits</t>
  </si>
  <si>
    <t>Workshop Facilitation Fees</t>
  </si>
  <si>
    <t>Total Sources</t>
  </si>
  <si>
    <t>Uses of Cash</t>
  </si>
  <si>
    <t>Servicing Loan</t>
  </si>
  <si>
    <t>Initial Stock</t>
  </si>
  <si>
    <t>Stock Replacement</t>
  </si>
  <si>
    <t>Web hosting costs</t>
  </si>
  <si>
    <t>Web design costs</t>
  </si>
  <si>
    <t>Video production</t>
  </si>
  <si>
    <t>Printed Promotions (est. £0.25 per sale)</t>
  </si>
  <si>
    <t>Google Adwords (est. 2.5% of sales)</t>
  </si>
  <si>
    <t>Bagging Piecework (est. 5% of sales when above 2000 kits)</t>
  </si>
  <si>
    <t>Travel and Subsistence</t>
  </si>
  <si>
    <t>Business premises</t>
  </si>
  <si>
    <t>Payroll (Self Employed Earnings)</t>
  </si>
  <si>
    <t>Total Uses</t>
  </si>
  <si>
    <t>Cash</t>
  </si>
  <si>
    <t>Credit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</si>
</sst>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3">
    <font>
      <sz val="10.0"/>
      <name val="Arial"/>
    </font>
    <font/>
    <font>
      <b/>
    </font>
  </fonts>
  <fills count="2">
    <fill>
      <patternFill patternType="none"/>
    </fill>
    <fill>
      <patternFill patternType="lightGray"/>
    </fill>
  </fills>
  <borders count="2">
    <border>
      <left/>
      <right/>
      <top/>
      <bottom/>
      <diagonal/>
    </border>
    <border>
      <left/>
      <right/>
      <top/>
      <bottom/>
    </border>
  </borders>
  <cellStyleXfs count="1">
    <xf borderId="0" fillId="0" fontId="0" numFmtId="0"/>
  </cellStyleXfs>
  <cellXfs count="8">
    <xf borderId="0" fillId="0" fontId="0" numFmtId="0"/>
    <xf borderId="1" fillId="0" fontId="1" numFmtId="0" xfId="0" applyAlignment="1" applyFont="1">
      <alignment/>
    </xf>
    <xf borderId="1" fillId="0" fontId="2" numFmtId="0" xfId="0" applyAlignment="1" applyFont="1">
      <alignment/>
    </xf>
    <xf borderId="1" fillId="0" fontId="1" numFmtId="2" xfId="0" applyFont="1" applyNumberFormat="1"/>
    <xf borderId="1" fillId="0" fontId="1" numFmtId="0" xfId="0" applyFont="1"/>
    <xf borderId="1" fillId="0" fontId="1" numFmtId="2" xfId="0" applyAlignment="1" applyFont="1" applyNumberFormat="1">
      <alignment/>
    </xf>
    <xf borderId="1" fillId="0" fontId="1" numFmtId="164" xfId="0" applyAlignment="1" applyFont="1" applyNumberFormat="1">
      <alignment/>
    </xf>
    <xf borderId="1" fillId="0" fontId="1" numFmtId="164" xfId="0" applyFont="1" applyNumberFormat="1"/>
  </cellXfs>
  <cellStyles count="1">
    <cellStyle xfId="0" name="Normal" builtinId="0"/>
  </cellStyles>
  <dxfs count="0"/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4" Type="http://schemas.openxmlformats.org/officeDocument/2006/relationships/worksheet" Target="worksheets/sheet1.xml"/><Relationship Id="rId3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 b="1" sz="1600">
                <a:solidFill>
                  <a:srgbClr val="000000"/>
                </a:solidFill>
              </a:defRPr>
            </a:pPr>
            <a:r>
              <a:t>Cash Projection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Plots!$A$2</c:f>
            </c:strRef>
          </c:tx>
          <c:spPr>
            <a:ln cmpd="sng" w="25400">
              <a:solidFill>
                <a:srgbClr val="4684EE"/>
              </a:solidFill>
            </a:ln>
          </c:spPr>
          <c:marker>
            <c:symbol val="none"/>
          </c:marker>
          <c:cat>
            <c:strRef>
              <c:f>Plots!$B$1:$U$1</c:f>
            </c:strRef>
          </c:cat>
          <c:val>
            <c:numRef>
              <c:f>Plots!$B$2:$U$2</c:f>
            </c:numRef>
          </c:val>
          <c:smooth val="1"/>
        </c:ser>
        <c:ser>
          <c:idx val="1"/>
          <c:order val="1"/>
          <c:tx>
            <c:strRef>
              <c:f>Plots!$A$3</c:f>
            </c:strRef>
          </c:tx>
          <c:spPr>
            <a:ln cmpd="sng" w="254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Plots!$B$1:$U$1</c:f>
            </c:strRef>
          </c:cat>
          <c:val>
            <c:numRef>
              <c:f>Plots!$B$3:$U$3</c:f>
            </c:numRef>
          </c:val>
          <c:smooth val="1"/>
        </c:ser>
        <c:axId val="1852892516"/>
        <c:axId val="1604514307"/>
      </c:lineChart>
      <c:catAx>
        <c:axId val="1852892516"/>
        <c:scaling>
          <c:orientation val="minMax"/>
        </c:scaling>
        <c:delete val="0"/>
        <c:axPos val="b"/>
        <c:txPr>
          <a:bodyPr/>
          <a:lstStyle/>
          <a:p>
            <a:pPr>
              <a:defRPr/>
            </a:pPr>
          </a:p>
        </c:txPr>
        <c:crossAx val="1604514307"/>
      </c:catAx>
      <c:valAx>
        <c:axId val="16045143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1852892516"/>
      </c:valAx>
    </c:plotArea>
    <c:legend>
      <c:legendPos val="r"/>
      <c:overlay val="0"/>
    </c:legend>
  </c:chart>
</c:chartSpace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absoluteAnchor>
    <xdr:pos x="1990725" y="1200150"/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</row>
    <row r="2">
      <c r="A2" s="1" t="s">
        <v>23</v>
      </c>
      <c r="B2" s="4">
        <v>1236.5</v>
      </c>
      <c r="C2" s="4">
        <v>2223.0</v>
      </c>
      <c r="D2" s="4">
        <v>-7290.5</v>
      </c>
      <c r="E2" s="4">
        <v>-7230.1</v>
      </c>
      <c r="F2" s="4">
        <v>-5689.259000000002</v>
      </c>
      <c r="G2" s="4">
        <v>-2388.5632100000066</v>
      </c>
      <c r="H2" s="4">
        <v>3004.452380099986</v>
      </c>
      <c r="I2" s="4">
        <v>10885.382984318981</v>
      </c>
      <c r="J2" s="4">
        <v>21724.947996379593</v>
      </c>
      <c r="K2" s="4">
        <v>36083.263805632516</v>
      </c>
      <c r="L2" s="4">
        <v>54626.8284324423</v>
      </c>
      <c r="M2" s="4">
        <v>76648.73322842075</v>
      </c>
      <c r="N2" s="4">
        <v>104592.71478351139</v>
      </c>
      <c r="O2" s="4">
        <v>139581.77667890306</v>
      </c>
      <c r="P2" s="4">
        <v>183038.89870661963</v>
      </c>
      <c r="Q2" s="4">
        <v>237016.78835722874</v>
      </c>
      <c r="R2" s="4">
        <v>302221.25476851285</v>
      </c>
      <c r="S2" s="4">
        <v>381527.13479794096</v>
      </c>
      <c r="T2" s="4">
        <v>477613.6970329604</v>
      </c>
      <c r="U2" s="4">
        <v>593669.2710926335</v>
      </c>
    </row>
    <row r="3">
      <c r="A3" s="1" t="s">
        <v>24</v>
      </c>
      <c r="B3">
        <v>1236.5</v>
      </c>
      <c r="C3">
        <v>2223.0</v>
      </c>
      <c r="D3">
        <v>-7290.5</v>
      </c>
      <c r="E3">
        <v>-6749.6590000000015</v>
      </c>
      <c r="F3">
        <v>-3601.2648099000035</v>
      </c>
      <c r="G3">
        <v>2975.6730336906103</v>
      </c>
      <c r="H3">
        <v>14061.59493764021</v>
      </c>
      <c r="I3">
        <v>31078.402076588278</v>
      </c>
      <c r="J3">
        <v>55897.39081274105</v>
      </c>
      <c r="K3">
        <v>90981.30515918657</v>
      </c>
      <c r="L3">
        <v>139571.2919997543</v>
      </c>
      <c r="M3">
        <v>204432.9528262204</v>
      </c>
      <c r="N3">
        <v>292680.1724014394</v>
      </c>
      <c r="O3">
        <v>411701.309634122</v>
      </c>
      <c r="P3">
        <v>571306.7567102575</v>
      </c>
      <c r="Q3">
        <v>784756.3726865327</v>
      </c>
      <c r="R3">
        <v>1067706.1878330621</v>
      </c>
      <c r="S3">
        <v>1442945.6068974095</v>
      </c>
      <c r="T3">
        <v>1939647.3736779974</v>
      </c>
      <c r="U3">
        <v>2596205.736287929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75"/>
  <cols>
    <col customWidth="1" max="1" min="1" width="17.86"/>
    <col customWidth="1" max="2" min="2" width="24.29"/>
    <col customWidth="1" max="3" min="3" width="9.86"/>
    <col customWidth="1" max="4" min="4" width="9.57"/>
    <col customWidth="1" max="5" min="5" width="9.14"/>
    <col customWidth="1" max="6" min="6" width="10.86"/>
    <col customWidth="1" max="23" min="23" width="19.86"/>
  </cols>
  <sheetData>
    <row r="1">
      <c r="A1" s="1"/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2">
      <c r="A2" s="2" t="s">
        <v>20</v>
      </c>
      <c r="B2" s="1"/>
      <c r="C2" s="1">
        <v>200.0</v>
      </c>
      <c r="D2" s="1">
        <v>200.0</v>
      </c>
      <c r="E2" s="1">
        <v>200.0</v>
      </c>
      <c r="F2" s="1">
        <v>800.0</v>
      </c>
      <c r="G2" s="1" t="str">
        <f t="shared" ref="G2:V2" si="1">F2*(1+F3)
</f>
        <v>1052.88</v>
      </c>
      <c r="H2" s="1" t="str">
        <f t="shared" si="1"/>
        <v>1385.695368</v>
      </c>
      <c r="I2" s="1" t="str">
        <f t="shared" si="1"/>
        <v>1823.713674</v>
      </c>
      <c r="J2" s="1" t="str">
        <f t="shared" si="1"/>
        <v>2400.189566</v>
      </c>
      <c r="K2" s="1" t="str">
        <f t="shared" si="1"/>
        <v>3158.889488</v>
      </c>
      <c r="L2" s="1" t="str">
        <f t="shared" si="1"/>
        <v>4157.414455</v>
      </c>
      <c r="M2" s="1" t="str">
        <f t="shared" si="1"/>
        <v>5471.573164</v>
      </c>
      <c r="N2" s="1" t="str">
        <f t="shared" si="1"/>
        <v>7201.137442</v>
      </c>
      <c r="O2" s="1" t="str">
        <f t="shared" si="1"/>
        <v>9477.416987</v>
      </c>
      <c r="P2" s="1" t="str">
        <f t="shared" si="1"/>
        <v>12473.2285</v>
      </c>
      <c r="Q2" s="1" t="str">
        <f t="shared" si="1"/>
        <v>16416.01602</v>
      </c>
      <c r="R2" s="1" t="str">
        <f t="shared" si="1"/>
        <v>21605.11869</v>
      </c>
      <c r="S2" s="1" t="str">
        <f t="shared" si="1"/>
        <v>28434.49671</v>
      </c>
      <c r="T2" s="1" t="str">
        <f t="shared" si="1"/>
        <v>37422.64112</v>
      </c>
      <c r="U2" s="1" t="str">
        <f t="shared" si="1"/>
        <v>49251.93797</v>
      </c>
      <c r="V2" s="1" t="str">
        <f t="shared" si="1"/>
        <v>64820.47557</v>
      </c>
    </row>
    <row r="3">
      <c r="A3" s="2" t="s">
        <v>21</v>
      </c>
      <c r="B3" s="1"/>
      <c r="C3" s="1">
        <v>0.0</v>
      </c>
      <c r="D3" s="1">
        <v>0.0</v>
      </c>
      <c r="E3" s="1">
        <v>3.0</v>
      </c>
      <c r="F3" s="1">
        <v>0.3161</v>
      </c>
      <c r="G3" s="1" t="str">
        <f t="shared" ref="G3:V3" si="2">F3</f>
        <v>0.3161</v>
      </c>
      <c r="H3" s="1" t="str">
        <f t="shared" si="2"/>
        <v>0.3161</v>
      </c>
      <c r="I3" s="1" t="str">
        <f t="shared" si="2"/>
        <v>0.3161</v>
      </c>
      <c r="J3" s="1" t="str">
        <f t="shared" si="2"/>
        <v>0.3161</v>
      </c>
      <c r="K3" s="1" t="str">
        <f t="shared" si="2"/>
        <v>0.3161</v>
      </c>
      <c r="L3" s="1" t="str">
        <f t="shared" si="2"/>
        <v>0.3161</v>
      </c>
      <c r="M3" s="1" t="str">
        <f t="shared" si="2"/>
        <v>0.3161</v>
      </c>
      <c r="N3" s="1" t="str">
        <f t="shared" si="2"/>
        <v>0.3161</v>
      </c>
      <c r="O3" s="1" t="str">
        <f t="shared" si="2"/>
        <v>0.3161</v>
      </c>
      <c r="P3" s="1" t="str">
        <f t="shared" si="2"/>
        <v>0.3161</v>
      </c>
      <c r="Q3" s="1" t="str">
        <f t="shared" si="2"/>
        <v>0.3161</v>
      </c>
      <c r="R3" s="1" t="str">
        <f t="shared" si="2"/>
        <v>0.3161</v>
      </c>
      <c r="S3" s="1" t="str">
        <f t="shared" si="2"/>
        <v>0.3161</v>
      </c>
      <c r="T3" s="1" t="str">
        <f t="shared" si="2"/>
        <v>0.3161</v>
      </c>
      <c r="U3" s="1" t="str">
        <f t="shared" si="2"/>
        <v>0.3161</v>
      </c>
      <c r="V3" s="1" t="str">
        <f t="shared" si="2"/>
        <v>0.3161</v>
      </c>
    </row>
    <row r="4">
      <c r="A4" s="2" t="s">
        <v>22</v>
      </c>
      <c r="C4" s="3" t="str">
        <f t="shared" ref="C4:V4" si="3">POWER(1+C3,4)-1</f>
        <v>0.00</v>
      </c>
      <c r="D4" s="3" t="str">
        <f t="shared" si="3"/>
        <v>0.00</v>
      </c>
      <c r="E4" s="3" t="str">
        <f t="shared" si="3"/>
        <v>255.00</v>
      </c>
      <c r="F4" s="3" t="str">
        <f t="shared" si="3"/>
        <v>2.00</v>
      </c>
      <c r="G4" s="3" t="str">
        <f t="shared" si="3"/>
        <v>2.00</v>
      </c>
      <c r="H4" s="3" t="str">
        <f t="shared" si="3"/>
        <v>2.00</v>
      </c>
      <c r="I4" s="3" t="str">
        <f t="shared" si="3"/>
        <v>2.00</v>
      </c>
      <c r="J4" s="3" t="str">
        <f t="shared" si="3"/>
        <v>2.00</v>
      </c>
      <c r="K4" s="3" t="str">
        <f t="shared" si="3"/>
        <v>2.00</v>
      </c>
      <c r="L4" s="3" t="str">
        <f t="shared" si="3"/>
        <v>2.00</v>
      </c>
      <c r="M4" s="3" t="str">
        <f t="shared" si="3"/>
        <v>2.00</v>
      </c>
      <c r="N4" s="3" t="str">
        <f t="shared" si="3"/>
        <v>2.00</v>
      </c>
      <c r="O4" s="3" t="str">
        <f t="shared" si="3"/>
        <v>2.00</v>
      </c>
      <c r="P4" s="3" t="str">
        <f t="shared" si="3"/>
        <v>2.00</v>
      </c>
      <c r="Q4" s="3" t="str">
        <f t="shared" si="3"/>
        <v>2.00</v>
      </c>
      <c r="R4" s="3" t="str">
        <f t="shared" si="3"/>
        <v>2.00</v>
      </c>
      <c r="S4" s="3" t="str">
        <f t="shared" si="3"/>
        <v>2.00</v>
      </c>
      <c r="T4" s="3" t="str">
        <f t="shared" si="3"/>
        <v>2.00</v>
      </c>
      <c r="U4" s="3" t="str">
        <f t="shared" si="3"/>
        <v>2.00</v>
      </c>
      <c r="V4" s="3" t="str">
        <f t="shared" si="3"/>
        <v>2.00</v>
      </c>
    </row>
    <row r="5">
      <c r="A5" s="2" t="s">
        <v>25</v>
      </c>
      <c r="C5" s="5">
        <v>0.0</v>
      </c>
      <c r="D5" s="5">
        <v>0.0</v>
      </c>
      <c r="E5" s="5">
        <v>6.0</v>
      </c>
      <c r="F5" s="3" t="str">
        <f t="shared" ref="F5:V5" si="4">E5*(1 + F3)</f>
        <v>7.90</v>
      </c>
      <c r="G5" s="3" t="str">
        <f t="shared" si="4"/>
        <v>10.39</v>
      </c>
      <c r="H5" s="3" t="str">
        <f t="shared" si="4"/>
        <v>13.68</v>
      </c>
      <c r="I5" s="3" t="str">
        <f t="shared" si="4"/>
        <v>18.00</v>
      </c>
      <c r="J5" s="3" t="str">
        <f t="shared" si="4"/>
        <v>23.69</v>
      </c>
      <c r="K5" s="3" t="str">
        <f t="shared" si="4"/>
        <v>31.18</v>
      </c>
      <c r="L5" s="3" t="str">
        <f t="shared" si="4"/>
        <v>41.04</v>
      </c>
      <c r="M5" s="3" t="str">
        <f t="shared" si="4"/>
        <v>54.01</v>
      </c>
      <c r="N5" s="3" t="str">
        <f t="shared" si="4"/>
        <v>71.08</v>
      </c>
      <c r="O5" s="3" t="str">
        <f t="shared" si="4"/>
        <v>93.55</v>
      </c>
      <c r="P5" s="3" t="str">
        <f t="shared" si="4"/>
        <v>123.12</v>
      </c>
      <c r="Q5" s="3" t="str">
        <f t="shared" si="4"/>
        <v>162.04</v>
      </c>
      <c r="R5" s="3" t="str">
        <f t="shared" si="4"/>
        <v>213.26</v>
      </c>
      <c r="S5" s="3" t="str">
        <f t="shared" si="4"/>
        <v>280.67</v>
      </c>
      <c r="T5" s="3" t="str">
        <f t="shared" si="4"/>
        <v>369.39</v>
      </c>
      <c r="U5" s="3" t="str">
        <f t="shared" si="4"/>
        <v>486.15</v>
      </c>
      <c r="V5" s="3" t="str">
        <f t="shared" si="4"/>
        <v>639.83</v>
      </c>
    </row>
    <row r="6">
      <c r="A6" s="2" t="s">
        <v>26</v>
      </c>
      <c r="C6" s="6"/>
      <c r="D6" s="7"/>
      <c r="E6" s="6">
        <v>8000.0</v>
      </c>
      <c r="F6" s="7" t="str">
        <f t="shared" ref="F6:V6" si="5">IF(E6-E18&gt;0,(E6*1.02)-E18,0)</f>
        <v>7,450.00</v>
      </c>
      <c r="G6" s="7" t="str">
        <f t="shared" si="5"/>
        <v>6,889.00</v>
      </c>
      <c r="H6" s="7" t="str">
        <f t="shared" si="5"/>
        <v>6,316.78</v>
      </c>
      <c r="I6" s="7" t="str">
        <f t="shared" si="5"/>
        <v>5,733.12</v>
      </c>
      <c r="J6" s="7" t="str">
        <f t="shared" si="5"/>
        <v>5,137.78</v>
      </c>
      <c r="K6" s="7" t="str">
        <f t="shared" si="5"/>
        <v>4,530.53</v>
      </c>
      <c r="L6" s="7" t="str">
        <f t="shared" si="5"/>
        <v>3,911.14</v>
      </c>
      <c r="M6" s="7" t="str">
        <f t="shared" si="5"/>
        <v>3,279.37</v>
      </c>
      <c r="N6" s="7" t="str">
        <f t="shared" si="5"/>
        <v>2,634.95</v>
      </c>
      <c r="O6" s="7" t="str">
        <f t="shared" si="5"/>
        <v>1,977.65</v>
      </c>
      <c r="P6" s="7" t="str">
        <f t="shared" si="5"/>
        <v>1,307.21</v>
      </c>
      <c r="Q6" s="7" t="str">
        <f t="shared" si="5"/>
        <v>623.35</v>
      </c>
      <c r="R6" s="7" t="str">
        <f t="shared" si="5"/>
        <v>0.00</v>
      </c>
      <c r="S6" s="7" t="str">
        <f t="shared" si="5"/>
        <v>0.00</v>
      </c>
      <c r="T6" s="7" t="str">
        <f t="shared" si="5"/>
        <v>0.00</v>
      </c>
      <c r="U6" s="7" t="str">
        <f t="shared" si="5"/>
        <v>0.00</v>
      </c>
      <c r="V6" s="7" t="str">
        <f t="shared" si="5"/>
        <v>0.00</v>
      </c>
      <c r="W6" s="2"/>
    </row>
    <row r="7">
      <c r="A7" s="1" t="s">
        <v>27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>
      <c r="A8" s="2" t="s">
        <v>28</v>
      </c>
      <c r="C8" s="6">
        <v>250.0</v>
      </c>
      <c r="D8" s="6" t="str">
        <f t="shared" ref="D8:V8" si="6">SUM(C32)
</f>
        <v>1,236.50</v>
      </c>
      <c r="E8" s="6" t="str">
        <f t="shared" si="6"/>
        <v>2,223.00</v>
      </c>
      <c r="F8" s="6" t="str">
        <f t="shared" si="6"/>
        <v>709.50</v>
      </c>
      <c r="G8" s="6" t="str">
        <f t="shared" si="6"/>
        <v>700.34</v>
      </c>
      <c r="H8" s="6" t="str">
        <f t="shared" si="6"/>
        <v>3,287.74</v>
      </c>
      <c r="I8" s="6" t="str">
        <f t="shared" si="6"/>
        <v>9,292.45</v>
      </c>
      <c r="J8" s="6" t="str">
        <f t="shared" si="6"/>
        <v>19,794.71</v>
      </c>
      <c r="K8" s="6" t="str">
        <f t="shared" si="6"/>
        <v>36,216.18</v>
      </c>
      <c r="L8" s="6" t="str">
        <f t="shared" si="6"/>
        <v>60,427.92</v>
      </c>
      <c r="M8" s="6" t="str">
        <f t="shared" si="6"/>
        <v>94,892.45</v>
      </c>
      <c r="N8" s="6" t="str">
        <f t="shared" si="6"/>
        <v>142,850.66</v>
      </c>
      <c r="O8" s="6" t="str">
        <f t="shared" si="6"/>
        <v>207,067.91</v>
      </c>
      <c r="P8" s="6" t="str">
        <f t="shared" si="6"/>
        <v>294,657.83</v>
      </c>
      <c r="Q8" s="6" t="str">
        <f t="shared" si="6"/>
        <v>413,008.52</v>
      </c>
      <c r="R8" s="6" t="str">
        <f t="shared" si="6"/>
        <v>571,930.11</v>
      </c>
      <c r="S8" s="6" t="str">
        <f t="shared" si="6"/>
        <v>784,756.37</v>
      </c>
      <c r="T8" s="6" t="str">
        <f t="shared" si="6"/>
        <v>1,067,706.19</v>
      </c>
      <c r="U8" s="6" t="str">
        <f t="shared" si="6"/>
        <v>1,442,945.61</v>
      </c>
      <c r="V8" s="6" t="str">
        <f t="shared" si="6"/>
        <v>1,939,647.37</v>
      </c>
    </row>
    <row r="9">
      <c r="A9" s="2"/>
      <c r="C9" s="6"/>
      <c r="D9" s="7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2"/>
    </row>
    <row r="10">
      <c r="A10" s="2" t="s">
        <v>29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2" t="s">
        <v>30</v>
      </c>
    </row>
    <row r="11">
      <c r="B11" s="1" t="s">
        <v>31</v>
      </c>
      <c r="C11" s="7" t="str">
        <f t="shared" ref="C11:V11" si="7">C2*10</f>
        <v>2,000.00</v>
      </c>
      <c r="D11" s="7" t="str">
        <f t="shared" si="7"/>
        <v>2,000.00</v>
      </c>
      <c r="E11" s="7" t="str">
        <f t="shared" si="7"/>
        <v>2,000.00</v>
      </c>
      <c r="F11" s="7" t="str">
        <f t="shared" si="7"/>
        <v>8,000.00</v>
      </c>
      <c r="G11" s="7" t="str">
        <f t="shared" si="7"/>
        <v>10,528.80</v>
      </c>
      <c r="H11" s="7" t="str">
        <f t="shared" si="7"/>
        <v>13,856.95</v>
      </c>
      <c r="I11" s="7" t="str">
        <f t="shared" si="7"/>
        <v>18,237.14</v>
      </c>
      <c r="J11" s="7" t="str">
        <f t="shared" si="7"/>
        <v>24,001.90</v>
      </c>
      <c r="K11" s="7" t="str">
        <f t="shared" si="7"/>
        <v>31,588.89</v>
      </c>
      <c r="L11" s="7" t="str">
        <f t="shared" si="7"/>
        <v>41,574.14</v>
      </c>
      <c r="M11" s="7" t="str">
        <f t="shared" si="7"/>
        <v>54,715.73</v>
      </c>
      <c r="N11" s="7" t="str">
        <f t="shared" si="7"/>
        <v>72,011.37</v>
      </c>
      <c r="O11" s="7" t="str">
        <f t="shared" si="7"/>
        <v>94,774.17</v>
      </c>
      <c r="P11" s="7" t="str">
        <f t="shared" si="7"/>
        <v>124,732.28</v>
      </c>
      <c r="Q11" s="7" t="str">
        <f t="shared" si="7"/>
        <v>164,160.16</v>
      </c>
      <c r="R11" s="7" t="str">
        <f t="shared" si="7"/>
        <v>216,051.19</v>
      </c>
      <c r="S11" s="7" t="str">
        <f t="shared" si="7"/>
        <v>284,344.97</v>
      </c>
      <c r="T11" s="7" t="str">
        <f t="shared" si="7"/>
        <v>374,226.41</v>
      </c>
      <c r="U11" s="7" t="str">
        <f t="shared" si="7"/>
        <v>492,519.38</v>
      </c>
      <c r="V11" s="7" t="str">
        <f t="shared" si="7"/>
        <v>648,204.76</v>
      </c>
      <c r="W11" s="7" t="str">
        <f>SUM(S11:V11)
</f>
        <v>1,799,295.51</v>
      </c>
    </row>
    <row r="12" ht="19.5" customHeight="1">
      <c r="A12" s="1"/>
      <c r="B12" s="1" t="s">
        <v>32</v>
      </c>
      <c r="C12" s="7"/>
      <c r="D12" s="7"/>
      <c r="E12" s="6" t="str">
        <f>E6</f>
        <v>8,000.00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ht="19.5" customHeight="1">
      <c r="A13" s="1"/>
      <c r="B13" s="1" t="s">
        <v>33</v>
      </c>
      <c r="C13" s="7" t="str">
        <f t="shared" ref="C13:V13" si="8">C5*300</f>
        <v>0.00</v>
      </c>
      <c r="D13" s="7" t="str">
        <f t="shared" si="8"/>
        <v>0.00</v>
      </c>
      <c r="E13" s="7" t="str">
        <f t="shared" si="8"/>
        <v>1,800.00</v>
      </c>
      <c r="F13" s="7" t="str">
        <f t="shared" si="8"/>
        <v>2,368.98</v>
      </c>
      <c r="G13" s="7" t="str">
        <f t="shared" si="8"/>
        <v>3,117.81</v>
      </c>
      <c r="H13" s="7" t="str">
        <f t="shared" si="8"/>
        <v>4,103.36</v>
      </c>
      <c r="I13" s="7" t="str">
        <f t="shared" si="8"/>
        <v>5,400.43</v>
      </c>
      <c r="J13" s="7" t="str">
        <f t="shared" si="8"/>
        <v>7,107.50</v>
      </c>
      <c r="K13" s="7" t="str">
        <f t="shared" si="8"/>
        <v>9,354.18</v>
      </c>
      <c r="L13" s="7" t="str">
        <f t="shared" si="8"/>
        <v>12,311.04</v>
      </c>
      <c r="M13" s="7" t="str">
        <f t="shared" si="8"/>
        <v>16,202.56</v>
      </c>
      <c r="N13" s="7" t="str">
        <f t="shared" si="8"/>
        <v>21,324.19</v>
      </c>
      <c r="O13" s="7" t="str">
        <f t="shared" si="8"/>
        <v>28,064.76</v>
      </c>
      <c r="P13" s="7" t="str">
        <f t="shared" si="8"/>
        <v>36,936.04</v>
      </c>
      <c r="Q13" s="7" t="str">
        <f t="shared" si="8"/>
        <v>48,611.52</v>
      </c>
      <c r="R13" s="7" t="str">
        <f t="shared" si="8"/>
        <v>63,977.62</v>
      </c>
      <c r="S13" s="7" t="str">
        <f t="shared" si="8"/>
        <v>84,200.94</v>
      </c>
      <c r="T13" s="7" t="str">
        <f t="shared" si="8"/>
        <v>110,816.86</v>
      </c>
      <c r="U13" s="7" t="str">
        <f t="shared" si="8"/>
        <v>145,846.07</v>
      </c>
      <c r="V13" s="7" t="str">
        <f t="shared" si="8"/>
        <v>191,948.01</v>
      </c>
    </row>
    <row r="14" ht="19.5" customHeight="1">
      <c r="A14" s="1"/>
      <c r="B14" s="1" t="s">
        <v>34</v>
      </c>
      <c r="C14" s="7"/>
      <c r="D14" s="7"/>
      <c r="E14" s="6" t="str">
        <f t="shared" ref="E14:V14" si="9">E5*350</f>
        <v>2,100.00</v>
      </c>
      <c r="F14" s="6" t="str">
        <f t="shared" si="9"/>
        <v>2,763.81</v>
      </c>
      <c r="G14" s="6" t="str">
        <f t="shared" si="9"/>
        <v>3,637.45</v>
      </c>
      <c r="H14" s="6" t="str">
        <f t="shared" si="9"/>
        <v>4,787.25</v>
      </c>
      <c r="I14" s="6" t="str">
        <f t="shared" si="9"/>
        <v>6,300.50</v>
      </c>
      <c r="J14" s="6" t="str">
        <f t="shared" si="9"/>
        <v>8,292.08</v>
      </c>
      <c r="K14" s="6" t="str">
        <f t="shared" si="9"/>
        <v>10,913.21</v>
      </c>
      <c r="L14" s="6" t="str">
        <f t="shared" si="9"/>
        <v>14,362.88</v>
      </c>
      <c r="M14" s="6" t="str">
        <f t="shared" si="9"/>
        <v>18,902.99</v>
      </c>
      <c r="N14" s="6" t="str">
        <f t="shared" si="9"/>
        <v>24,878.22</v>
      </c>
      <c r="O14" s="6" t="str">
        <f t="shared" si="9"/>
        <v>32,742.22</v>
      </c>
      <c r="P14" s="6" t="str">
        <f t="shared" si="9"/>
        <v>43,092.04</v>
      </c>
      <c r="Q14" s="6" t="str">
        <f t="shared" si="9"/>
        <v>56,713.44</v>
      </c>
      <c r="R14" s="6" t="str">
        <f t="shared" si="9"/>
        <v>74,640.55</v>
      </c>
      <c r="S14" s="6" t="str">
        <f t="shared" si="9"/>
        <v>98,234.43</v>
      </c>
      <c r="T14" s="6" t="str">
        <f t="shared" si="9"/>
        <v>129,286.34</v>
      </c>
      <c r="U14" s="6" t="str">
        <f t="shared" si="9"/>
        <v>170,153.75</v>
      </c>
      <c r="V14" s="6" t="str">
        <f t="shared" si="9"/>
        <v>223,939.35</v>
      </c>
    </row>
    <row r="15">
      <c r="A15" s="1" t="s">
        <v>27</v>
      </c>
      <c r="B15" s="2" t="s">
        <v>35</v>
      </c>
      <c r="C15" s="7" t="str">
        <f t="shared" ref="C15:V15" si="10">SUM(C10:C14)
</f>
        <v>2,000.00</v>
      </c>
      <c r="D15" s="7" t="str">
        <f t="shared" si="10"/>
        <v>2,000.00</v>
      </c>
      <c r="E15" s="7" t="str">
        <f t="shared" si="10"/>
        <v>13,900.00</v>
      </c>
      <c r="F15" s="7" t="str">
        <f t="shared" si="10"/>
        <v>13,132.79</v>
      </c>
      <c r="G15" s="7" t="str">
        <f t="shared" si="10"/>
        <v>17,284.06</v>
      </c>
      <c r="H15" s="7" t="str">
        <f t="shared" si="10"/>
        <v>22,747.56</v>
      </c>
      <c r="I15" s="7" t="str">
        <f t="shared" si="10"/>
        <v>29,938.06</v>
      </c>
      <c r="J15" s="7" t="str">
        <f t="shared" si="10"/>
        <v>39,401.48</v>
      </c>
      <c r="K15" s="7" t="str">
        <f t="shared" si="10"/>
        <v>51,856.29</v>
      </c>
      <c r="L15" s="7" t="str">
        <f t="shared" si="10"/>
        <v>68,248.06</v>
      </c>
      <c r="M15" s="7" t="str">
        <f t="shared" si="10"/>
        <v>89,821.28</v>
      </c>
      <c r="N15" s="7" t="str">
        <f t="shared" si="10"/>
        <v>118,213.78</v>
      </c>
      <c r="O15" s="7" t="str">
        <f t="shared" si="10"/>
        <v>155,581.16</v>
      </c>
      <c r="P15" s="7" t="str">
        <f t="shared" si="10"/>
        <v>204,760.36</v>
      </c>
      <c r="Q15" s="7" t="str">
        <f t="shared" si="10"/>
        <v>269,485.11</v>
      </c>
      <c r="R15" s="7" t="str">
        <f t="shared" si="10"/>
        <v>354,669.36</v>
      </c>
      <c r="S15" s="7" t="str">
        <f t="shared" si="10"/>
        <v>466,780.34</v>
      </c>
      <c r="T15" s="7" t="str">
        <f t="shared" si="10"/>
        <v>614,329.61</v>
      </c>
      <c r="U15" s="7" t="str">
        <f t="shared" si="10"/>
        <v>808,519.20</v>
      </c>
      <c r="V15" s="7" t="str">
        <f t="shared" si="10"/>
        <v>1,064,092.12</v>
      </c>
    </row>
    <row r="16">
      <c r="A16" s="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>
      <c r="A17" s="2" t="s">
        <v>36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>
      <c r="A18" s="1"/>
      <c r="B18" s="1" t="s">
        <v>37</v>
      </c>
      <c r="D18" s="6"/>
      <c r="E18" s="6">
        <v>710.0</v>
      </c>
      <c r="F18" s="6" t="str">
        <f t="shared" ref="F18:V18" si="11">IF(F6&gt;E18,E18,F6)</f>
        <v>710.00</v>
      </c>
      <c r="G18" s="6" t="str">
        <f t="shared" si="11"/>
        <v>710.00</v>
      </c>
      <c r="H18" s="6" t="str">
        <f t="shared" si="11"/>
        <v>710.00</v>
      </c>
      <c r="I18" s="6" t="str">
        <f t="shared" si="11"/>
        <v>710.00</v>
      </c>
      <c r="J18" s="6" t="str">
        <f t="shared" si="11"/>
        <v>710.00</v>
      </c>
      <c r="K18" s="6" t="str">
        <f t="shared" si="11"/>
        <v>710.00</v>
      </c>
      <c r="L18" s="6" t="str">
        <f t="shared" si="11"/>
        <v>710.00</v>
      </c>
      <c r="M18" s="6" t="str">
        <f t="shared" si="11"/>
        <v>710.00</v>
      </c>
      <c r="N18" s="6" t="str">
        <f t="shared" si="11"/>
        <v>710.00</v>
      </c>
      <c r="O18" s="6" t="str">
        <f t="shared" si="11"/>
        <v>710.00</v>
      </c>
      <c r="P18" s="6" t="str">
        <f t="shared" si="11"/>
        <v>710.00</v>
      </c>
      <c r="Q18" s="6" t="str">
        <f t="shared" si="11"/>
        <v>623.35</v>
      </c>
      <c r="R18" s="6" t="str">
        <f t="shared" si="11"/>
        <v>0.00</v>
      </c>
      <c r="S18" s="6" t="str">
        <f t="shared" si="11"/>
        <v>0.00</v>
      </c>
      <c r="T18" s="6" t="str">
        <f t="shared" si="11"/>
        <v>0.00</v>
      </c>
      <c r="U18" s="6" t="str">
        <f t="shared" si="11"/>
        <v>0.00</v>
      </c>
      <c r="V18" s="6" t="str">
        <f t="shared" si="11"/>
        <v>0.00</v>
      </c>
      <c r="W18" s="6"/>
      <c r="X18" s="6"/>
    </row>
    <row r="19">
      <c r="B19" s="1" t="s">
        <v>38</v>
      </c>
      <c r="C19" s="6" t="s">
        <v>27</v>
      </c>
      <c r="D19" s="7"/>
      <c r="E19" s="6">
        <v>3000.0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>
      <c r="B20" s="1" t="s">
        <v>39</v>
      </c>
      <c r="C20" s="7" t="str">
        <f t="shared" ref="C20:V20" si="12">(C11 + (C5 * 30))/2</f>
        <v>1,000.00</v>
      </c>
      <c r="D20" s="7" t="str">
        <f t="shared" si="12"/>
        <v>1,000.00</v>
      </c>
      <c r="E20" s="7" t="str">
        <f t="shared" si="12"/>
        <v>1,090.00</v>
      </c>
      <c r="F20" s="7" t="str">
        <f t="shared" si="12"/>
        <v>4,118.45</v>
      </c>
      <c r="G20" s="7" t="str">
        <f t="shared" si="12"/>
        <v>5,420.29</v>
      </c>
      <c r="H20" s="7" t="str">
        <f t="shared" si="12"/>
        <v>7,133.64</v>
      </c>
      <c r="I20" s="7" t="str">
        <f t="shared" si="12"/>
        <v>9,388.59</v>
      </c>
      <c r="J20" s="7" t="str">
        <f t="shared" si="12"/>
        <v>12,356.32</v>
      </c>
      <c r="K20" s="7" t="str">
        <f t="shared" si="12"/>
        <v>16,262.16</v>
      </c>
      <c r="L20" s="7" t="str">
        <f t="shared" si="12"/>
        <v>21,402.62</v>
      </c>
      <c r="M20" s="7" t="str">
        <f t="shared" si="12"/>
        <v>28,167.99</v>
      </c>
      <c r="N20" s="7" t="str">
        <f t="shared" si="12"/>
        <v>37,071.90</v>
      </c>
      <c r="O20" s="7" t="str">
        <f t="shared" si="12"/>
        <v>48,790.32</v>
      </c>
      <c r="P20" s="7" t="str">
        <f t="shared" si="12"/>
        <v>64,212.94</v>
      </c>
      <c r="Q20" s="7" t="str">
        <f t="shared" si="12"/>
        <v>84,510.66</v>
      </c>
      <c r="R20" s="7" t="str">
        <f t="shared" si="12"/>
        <v>111,224.47</v>
      </c>
      <c r="S20" s="7" t="str">
        <f t="shared" si="12"/>
        <v>146,382.53</v>
      </c>
      <c r="T20" s="7" t="str">
        <f t="shared" si="12"/>
        <v>192,654.05</v>
      </c>
      <c r="U20" s="7" t="str">
        <f t="shared" si="12"/>
        <v>253,551.99</v>
      </c>
      <c r="V20" s="7" t="str">
        <f t="shared" si="12"/>
        <v>333,699.78</v>
      </c>
    </row>
    <row r="21">
      <c r="A21" s="1"/>
      <c r="B21" s="1" t="s">
        <v>40</v>
      </c>
      <c r="C21" s="6">
        <v>13.5</v>
      </c>
      <c r="D21" s="6">
        <v>13.5</v>
      </c>
      <c r="E21" s="6">
        <v>13.5</v>
      </c>
      <c r="F21" s="6">
        <v>13.5</v>
      </c>
      <c r="G21" s="6">
        <v>13.5</v>
      </c>
      <c r="H21" s="6">
        <v>13.5</v>
      </c>
      <c r="I21" s="6">
        <v>13.5</v>
      </c>
      <c r="J21" s="6">
        <v>13.5</v>
      </c>
      <c r="K21" s="6">
        <v>13.5</v>
      </c>
      <c r="L21" s="6">
        <v>13.5</v>
      </c>
      <c r="M21" s="6">
        <v>13.5</v>
      </c>
      <c r="N21" s="6">
        <v>13.5</v>
      </c>
      <c r="O21" s="6">
        <v>13.5</v>
      </c>
      <c r="P21" s="6">
        <v>13.5</v>
      </c>
      <c r="Q21" s="6">
        <v>13.5</v>
      </c>
      <c r="R21" s="6">
        <v>13.5</v>
      </c>
      <c r="S21" s="6">
        <v>13.5</v>
      </c>
      <c r="T21" s="6">
        <v>13.5</v>
      </c>
      <c r="U21" s="6">
        <v>13.5</v>
      </c>
      <c r="V21" s="6">
        <v>13.5</v>
      </c>
    </row>
    <row r="22">
      <c r="B22" s="1" t="s">
        <v>41</v>
      </c>
      <c r="C22" s="7"/>
      <c r="D22" s="7"/>
      <c r="E22" s="6">
        <v>2000.0</v>
      </c>
      <c r="F22" s="6">
        <v>500.0</v>
      </c>
      <c r="G22" s="6">
        <v>500.0</v>
      </c>
      <c r="H22" s="6">
        <v>500.0</v>
      </c>
      <c r="I22" s="6">
        <v>500.0</v>
      </c>
      <c r="J22" s="6">
        <v>500.0</v>
      </c>
      <c r="K22" s="6">
        <v>500.0</v>
      </c>
      <c r="L22" s="6">
        <v>500.0</v>
      </c>
      <c r="M22" s="6">
        <v>500.0</v>
      </c>
      <c r="N22" s="6">
        <v>500.0</v>
      </c>
      <c r="O22" s="6">
        <v>500.0</v>
      </c>
      <c r="P22" s="6">
        <v>500.0</v>
      </c>
      <c r="Q22" s="6">
        <v>500.0</v>
      </c>
      <c r="R22" s="6">
        <v>500.0</v>
      </c>
      <c r="S22" s="6">
        <v>500.0</v>
      </c>
      <c r="T22" s="6">
        <v>500.0</v>
      </c>
      <c r="U22" s="6">
        <v>500.0</v>
      </c>
      <c r="V22" s="6">
        <v>500.0</v>
      </c>
    </row>
    <row r="23">
      <c r="B23" s="1" t="s">
        <v>42</v>
      </c>
      <c r="C23" s="7"/>
      <c r="D23" s="7"/>
      <c r="E23" s="6">
        <v>2000.0</v>
      </c>
      <c r="F23" s="6">
        <v>500.0</v>
      </c>
      <c r="G23" s="6">
        <v>500.0</v>
      </c>
      <c r="H23" s="6">
        <v>500.0</v>
      </c>
      <c r="I23" s="6">
        <v>500.0</v>
      </c>
      <c r="J23" s="6">
        <v>500.0</v>
      </c>
      <c r="K23" s="6">
        <v>500.0</v>
      </c>
      <c r="L23" s="6">
        <v>500.0</v>
      </c>
      <c r="M23" s="6">
        <v>500.0</v>
      </c>
      <c r="N23" s="6">
        <v>500.0</v>
      </c>
      <c r="O23" s="6">
        <v>500.0</v>
      </c>
      <c r="P23" s="6">
        <v>500.0</v>
      </c>
      <c r="Q23" s="6">
        <v>500.0</v>
      </c>
      <c r="R23" s="6">
        <v>500.0</v>
      </c>
      <c r="S23" s="6">
        <v>500.0</v>
      </c>
      <c r="T23" s="6">
        <v>500.0</v>
      </c>
      <c r="U23" s="6">
        <v>500.0</v>
      </c>
      <c r="V23" s="6">
        <v>500.0</v>
      </c>
    </row>
    <row r="24">
      <c r="B24" s="1" t="s">
        <v>43</v>
      </c>
      <c r="C24" s="7"/>
      <c r="D24" s="7"/>
      <c r="E24" s="6" t="str">
        <f t="shared" ref="E24:V24" si="13">E11*0.025
</f>
        <v>50.00</v>
      </c>
      <c r="F24" s="6" t="str">
        <f t="shared" si="13"/>
        <v>200.00</v>
      </c>
      <c r="G24" s="6" t="str">
        <f t="shared" si="13"/>
        <v>263.22</v>
      </c>
      <c r="H24" s="6" t="str">
        <f t="shared" si="13"/>
        <v>346.42</v>
      </c>
      <c r="I24" s="6" t="str">
        <f t="shared" si="13"/>
        <v>455.93</v>
      </c>
      <c r="J24" s="6" t="str">
        <f t="shared" si="13"/>
        <v>600.05</v>
      </c>
      <c r="K24" s="6" t="str">
        <f t="shared" si="13"/>
        <v>789.72</v>
      </c>
      <c r="L24" s="6" t="str">
        <f t="shared" si="13"/>
        <v>1,039.35</v>
      </c>
      <c r="M24" s="6" t="str">
        <f t="shared" si="13"/>
        <v>1,367.89</v>
      </c>
      <c r="N24" s="6" t="str">
        <f t="shared" si="13"/>
        <v>1,800.28</v>
      </c>
      <c r="O24" s="6" t="str">
        <f t="shared" si="13"/>
        <v>2,369.35</v>
      </c>
      <c r="P24" s="6" t="str">
        <f t="shared" si="13"/>
        <v>3,118.31</v>
      </c>
      <c r="Q24" s="6" t="str">
        <f t="shared" si="13"/>
        <v>4,104.00</v>
      </c>
      <c r="R24" s="6" t="str">
        <f t="shared" si="13"/>
        <v>5,401.28</v>
      </c>
      <c r="S24" s="6" t="str">
        <f t="shared" si="13"/>
        <v>7,108.62</v>
      </c>
      <c r="T24" s="6" t="str">
        <f t="shared" si="13"/>
        <v>9,355.66</v>
      </c>
      <c r="U24" s="6" t="str">
        <f t="shared" si="13"/>
        <v>12,312.98</v>
      </c>
      <c r="V24" s="6" t="str">
        <f t="shared" si="13"/>
        <v>16,205.12</v>
      </c>
    </row>
    <row r="25">
      <c r="B25" s="1" t="s">
        <v>44</v>
      </c>
      <c r="C25" s="7"/>
      <c r="D25" s="7"/>
      <c r="E25" s="6" t="str">
        <f t="shared" ref="E25:V25" si="14">E11*0.025
</f>
        <v>50.00</v>
      </c>
      <c r="F25" s="6" t="str">
        <f t="shared" si="14"/>
        <v>200.00</v>
      </c>
      <c r="G25" s="6" t="str">
        <f t="shared" si="14"/>
        <v>263.22</v>
      </c>
      <c r="H25" s="6" t="str">
        <f t="shared" si="14"/>
        <v>346.42</v>
      </c>
      <c r="I25" s="6" t="str">
        <f t="shared" si="14"/>
        <v>455.93</v>
      </c>
      <c r="J25" s="6" t="str">
        <f t="shared" si="14"/>
        <v>600.05</v>
      </c>
      <c r="K25" s="6" t="str">
        <f t="shared" si="14"/>
        <v>789.72</v>
      </c>
      <c r="L25" s="6" t="str">
        <f t="shared" si="14"/>
        <v>1,039.35</v>
      </c>
      <c r="M25" s="6" t="str">
        <f t="shared" si="14"/>
        <v>1,367.89</v>
      </c>
      <c r="N25" s="6" t="str">
        <f t="shared" si="14"/>
        <v>1,800.28</v>
      </c>
      <c r="O25" s="6" t="str">
        <f t="shared" si="14"/>
        <v>2,369.35</v>
      </c>
      <c r="P25" s="6" t="str">
        <f t="shared" si="14"/>
        <v>3,118.31</v>
      </c>
      <c r="Q25" s="6" t="str">
        <f t="shared" si="14"/>
        <v>4,104.00</v>
      </c>
      <c r="R25" s="6" t="str">
        <f t="shared" si="14"/>
        <v>5,401.28</v>
      </c>
      <c r="S25" s="6" t="str">
        <f t="shared" si="14"/>
        <v>7,108.62</v>
      </c>
      <c r="T25" s="6" t="str">
        <f t="shared" si="14"/>
        <v>9,355.66</v>
      </c>
      <c r="U25" s="6" t="str">
        <f t="shared" si="14"/>
        <v>12,312.98</v>
      </c>
      <c r="V25" s="6" t="str">
        <f t="shared" si="14"/>
        <v>16,205.12</v>
      </c>
    </row>
    <row r="26">
      <c r="B26" s="1" t="s">
        <v>45</v>
      </c>
      <c r="C26" s="6" t="str">
        <f t="shared" ref="C26:V26" si="15">IF(C11&gt;2000, C11 * 0.05, 0)</f>
        <v>0.00</v>
      </c>
      <c r="D26" s="6" t="str">
        <f t="shared" si="15"/>
        <v>0.00</v>
      </c>
      <c r="E26" s="6" t="str">
        <f t="shared" si="15"/>
        <v>0.00</v>
      </c>
      <c r="F26" s="6" t="str">
        <f t="shared" si="15"/>
        <v>400.00</v>
      </c>
      <c r="G26" s="6" t="str">
        <f t="shared" si="15"/>
        <v>526.44</v>
      </c>
      <c r="H26" s="6" t="str">
        <f t="shared" si="15"/>
        <v>692.85</v>
      </c>
      <c r="I26" s="6" t="str">
        <f t="shared" si="15"/>
        <v>911.86</v>
      </c>
      <c r="J26" s="6" t="str">
        <f t="shared" si="15"/>
        <v>1,200.09</v>
      </c>
      <c r="K26" s="6" t="str">
        <f t="shared" si="15"/>
        <v>1,579.44</v>
      </c>
      <c r="L26" s="6" t="str">
        <f t="shared" si="15"/>
        <v>2,078.71</v>
      </c>
      <c r="M26" s="6" t="str">
        <f t="shared" si="15"/>
        <v>2,735.79</v>
      </c>
      <c r="N26" s="6" t="str">
        <f t="shared" si="15"/>
        <v>3,600.57</v>
      </c>
      <c r="O26" s="6" t="str">
        <f t="shared" si="15"/>
        <v>4,738.71</v>
      </c>
      <c r="P26" s="6" t="str">
        <f t="shared" si="15"/>
        <v>6,236.61</v>
      </c>
      <c r="Q26" s="6" t="str">
        <f t="shared" si="15"/>
        <v>8,208.01</v>
      </c>
      <c r="R26" s="6" t="str">
        <f t="shared" si="15"/>
        <v>10,802.56</v>
      </c>
      <c r="S26" s="6" t="str">
        <f t="shared" si="15"/>
        <v>14,217.25</v>
      </c>
      <c r="T26" s="6" t="str">
        <f t="shared" si="15"/>
        <v>18,711.32</v>
      </c>
      <c r="U26" s="6" t="str">
        <f t="shared" si="15"/>
        <v>24,625.97</v>
      </c>
      <c r="V26" s="6" t="str">
        <f t="shared" si="15"/>
        <v>32,410.24</v>
      </c>
    </row>
    <row r="27">
      <c r="B27" s="1" t="s">
        <v>46</v>
      </c>
      <c r="C27" s="6">
        <v>0.0</v>
      </c>
      <c r="D27" s="6">
        <v>0.0</v>
      </c>
      <c r="E27" s="6">
        <v>500.0</v>
      </c>
      <c r="F27" s="6" t="str">
        <f t="shared" ref="F27:V27" si="16">E27</f>
        <v>500.00</v>
      </c>
      <c r="G27" s="6" t="str">
        <f t="shared" si="16"/>
        <v>500.00</v>
      </c>
      <c r="H27" s="6" t="str">
        <f t="shared" si="16"/>
        <v>500.00</v>
      </c>
      <c r="I27" s="6" t="str">
        <f t="shared" si="16"/>
        <v>500.00</v>
      </c>
      <c r="J27" s="6" t="str">
        <f t="shared" si="16"/>
        <v>500.00</v>
      </c>
      <c r="K27" s="6" t="str">
        <f t="shared" si="16"/>
        <v>500.00</v>
      </c>
      <c r="L27" s="6" t="str">
        <f t="shared" si="16"/>
        <v>500.00</v>
      </c>
      <c r="M27" s="6" t="str">
        <f t="shared" si="16"/>
        <v>500.00</v>
      </c>
      <c r="N27" s="6" t="str">
        <f t="shared" si="16"/>
        <v>500.00</v>
      </c>
      <c r="O27" s="6" t="str">
        <f t="shared" si="16"/>
        <v>500.00</v>
      </c>
      <c r="P27" s="6" t="str">
        <f t="shared" si="16"/>
        <v>500.00</v>
      </c>
      <c r="Q27" s="6" t="str">
        <f t="shared" si="16"/>
        <v>500.00</v>
      </c>
      <c r="R27" s="6" t="str">
        <f t="shared" si="16"/>
        <v>500.00</v>
      </c>
      <c r="S27" s="6" t="str">
        <f t="shared" si="16"/>
        <v>500.00</v>
      </c>
      <c r="T27" s="6" t="str">
        <f t="shared" si="16"/>
        <v>500.00</v>
      </c>
      <c r="U27" s="6" t="str">
        <f t="shared" si="16"/>
        <v>500.00</v>
      </c>
      <c r="V27" s="6" t="str">
        <f t="shared" si="16"/>
        <v>500.00</v>
      </c>
    </row>
    <row r="28">
      <c r="B28" s="1" t="s">
        <v>47</v>
      </c>
      <c r="C28" s="7"/>
      <c r="D28" s="7"/>
      <c r="E28" s="6">
        <v>0.0</v>
      </c>
      <c r="F28" s="6">
        <v>0.0</v>
      </c>
      <c r="G28" s="6">
        <v>0.0</v>
      </c>
      <c r="H28" s="6">
        <v>0.0</v>
      </c>
      <c r="I28" s="6">
        <v>0.0</v>
      </c>
      <c r="J28" s="6">
        <v>0.0</v>
      </c>
      <c r="K28" s="6">
        <v>0.0</v>
      </c>
      <c r="L28" s="6">
        <v>0.0</v>
      </c>
      <c r="M28" s="6">
        <v>0.0</v>
      </c>
      <c r="N28" s="6">
        <v>1500.0</v>
      </c>
      <c r="O28" s="6">
        <v>1500.0</v>
      </c>
      <c r="P28" s="6">
        <v>1500.0</v>
      </c>
      <c r="Q28" s="6">
        <v>1500.0</v>
      </c>
      <c r="R28" s="6">
        <v>1500.0</v>
      </c>
      <c r="S28" s="6">
        <v>1500.0</v>
      </c>
      <c r="T28" s="6">
        <v>1500.0</v>
      </c>
      <c r="U28" s="6">
        <v>1500.0</v>
      </c>
      <c r="V28" s="6">
        <v>1500.0</v>
      </c>
    </row>
    <row r="29">
      <c r="B29" s="1" t="s">
        <v>48</v>
      </c>
      <c r="C29" s="7"/>
      <c r="D29" s="7"/>
      <c r="E29" s="6">
        <v>6000.0</v>
      </c>
      <c r="F29" s="6" t="str">
        <f t="shared" ref="F29:V29" si="17">E29</f>
        <v>6,000.00</v>
      </c>
      <c r="G29" s="6" t="str">
        <f t="shared" si="17"/>
        <v>6,000.00</v>
      </c>
      <c r="H29" s="6" t="str">
        <f t="shared" si="17"/>
        <v>6,000.00</v>
      </c>
      <c r="I29" s="6" t="str">
        <f t="shared" si="17"/>
        <v>6,000.00</v>
      </c>
      <c r="J29" s="6" t="str">
        <f t="shared" si="17"/>
        <v>6,000.00</v>
      </c>
      <c r="K29" s="6" t="str">
        <f t="shared" si="17"/>
        <v>6,000.00</v>
      </c>
      <c r="L29" s="6" t="str">
        <f t="shared" si="17"/>
        <v>6,000.00</v>
      </c>
      <c r="M29" s="6" t="str">
        <f t="shared" si="17"/>
        <v>6,000.00</v>
      </c>
      <c r="N29" s="6" t="str">
        <f t="shared" si="17"/>
        <v>6,000.00</v>
      </c>
      <c r="O29" s="6" t="str">
        <f t="shared" si="17"/>
        <v>6,000.00</v>
      </c>
      <c r="P29" s="6" t="str">
        <f t="shared" si="17"/>
        <v>6,000.00</v>
      </c>
      <c r="Q29" s="6" t="str">
        <f t="shared" si="17"/>
        <v>6,000.00</v>
      </c>
      <c r="R29" s="6" t="str">
        <f t="shared" si="17"/>
        <v>6,000.00</v>
      </c>
      <c r="S29" s="6" t="str">
        <f t="shared" si="17"/>
        <v>6,000.00</v>
      </c>
      <c r="T29" s="6" t="str">
        <f t="shared" si="17"/>
        <v>6,000.00</v>
      </c>
      <c r="U29" s="6" t="str">
        <f t="shared" si="17"/>
        <v>6,000.00</v>
      </c>
      <c r="V29" s="6" t="str">
        <f t="shared" si="17"/>
        <v>6,000.00</v>
      </c>
    </row>
    <row r="30">
      <c r="B30" s="2" t="s">
        <v>49</v>
      </c>
      <c r="C30" s="7" t="str">
        <f t="shared" ref="C30:V30" si="18">SUM(C17:C29)
</f>
        <v>1,013.50</v>
      </c>
      <c r="D30" s="7" t="str">
        <f t="shared" si="18"/>
        <v>1,013.50</v>
      </c>
      <c r="E30" s="7" t="str">
        <f t="shared" si="18"/>
        <v>15,413.50</v>
      </c>
      <c r="F30" s="7" t="str">
        <f t="shared" si="18"/>
        <v>13,141.95</v>
      </c>
      <c r="G30" s="7" t="str">
        <f t="shared" si="18"/>
        <v>14,696.67</v>
      </c>
      <c r="H30" s="7" t="str">
        <f t="shared" si="18"/>
        <v>16,742.84</v>
      </c>
      <c r="I30" s="7" t="str">
        <f t="shared" si="18"/>
        <v>19,435.80</v>
      </c>
      <c r="J30" s="7" t="str">
        <f t="shared" si="18"/>
        <v>22,980.01</v>
      </c>
      <c r="K30" s="7" t="str">
        <f t="shared" si="18"/>
        <v>27,644.55</v>
      </c>
      <c r="L30" s="7" t="str">
        <f t="shared" si="18"/>
        <v>33,783.54</v>
      </c>
      <c r="M30" s="7" t="str">
        <f t="shared" si="18"/>
        <v>41,863.07</v>
      </c>
      <c r="N30" s="7" t="str">
        <f t="shared" si="18"/>
        <v>53,996.53</v>
      </c>
      <c r="O30" s="7" t="str">
        <f t="shared" si="18"/>
        <v>67,991.24</v>
      </c>
      <c r="P30" s="7" t="str">
        <f t="shared" si="18"/>
        <v>86,409.67</v>
      </c>
      <c r="Q30" s="7" t="str">
        <f t="shared" si="18"/>
        <v>110,563.52</v>
      </c>
      <c r="R30" s="7" t="str">
        <f t="shared" si="18"/>
        <v>141,843.09</v>
      </c>
      <c r="S30" s="7" t="str">
        <f t="shared" si="18"/>
        <v>183,830.53</v>
      </c>
      <c r="T30" s="7" t="str">
        <f t="shared" si="18"/>
        <v>239,090.19</v>
      </c>
      <c r="U30" s="7" t="str">
        <f t="shared" si="18"/>
        <v>311,817.43</v>
      </c>
      <c r="V30" s="7" t="str">
        <f t="shared" si="18"/>
        <v>407,533.75</v>
      </c>
    </row>
    <row r="31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>
      <c r="B32" s="2" t="s">
        <v>50</v>
      </c>
      <c r="C32" s="7" t="str">
        <f t="shared" ref="C32:V32" si="19">C8+C15-C30</f>
        <v>1,236.50</v>
      </c>
      <c r="D32" s="7" t="str">
        <f t="shared" si="19"/>
        <v>2,223.00</v>
      </c>
      <c r="E32" s="7" t="str">
        <f t="shared" si="19"/>
        <v>709.50</v>
      </c>
      <c r="F32" s="7" t="str">
        <f t="shared" si="19"/>
        <v>700.34</v>
      </c>
      <c r="G32" s="7" t="str">
        <f t="shared" si="19"/>
        <v>3,287.74</v>
      </c>
      <c r="H32" s="7" t="str">
        <f t="shared" si="19"/>
        <v>9,292.45</v>
      </c>
      <c r="I32" s="7" t="str">
        <f t="shared" si="19"/>
        <v>19,794.71</v>
      </c>
      <c r="J32" s="7" t="str">
        <f t="shared" si="19"/>
        <v>36,216.18</v>
      </c>
      <c r="K32" s="7" t="str">
        <f t="shared" si="19"/>
        <v>60,427.92</v>
      </c>
      <c r="L32" s="7" t="str">
        <f t="shared" si="19"/>
        <v>94,892.45</v>
      </c>
      <c r="M32" s="7" t="str">
        <f t="shared" si="19"/>
        <v>142,850.66</v>
      </c>
      <c r="N32" s="7" t="str">
        <f t="shared" si="19"/>
        <v>207,067.91</v>
      </c>
      <c r="O32" s="7" t="str">
        <f t="shared" si="19"/>
        <v>294,657.83</v>
      </c>
      <c r="P32" s="7" t="str">
        <f t="shared" si="19"/>
        <v>413,008.52</v>
      </c>
      <c r="Q32" s="7" t="str">
        <f t="shared" si="19"/>
        <v>571,930.11</v>
      </c>
      <c r="R32" s="7" t="str">
        <f t="shared" si="19"/>
        <v>784,756.37</v>
      </c>
      <c r="S32" s="7" t="str">
        <f t="shared" si="19"/>
        <v>1,067,706.19</v>
      </c>
      <c r="T32" s="7" t="str">
        <f t="shared" si="19"/>
        <v>1,442,945.61</v>
      </c>
      <c r="U32" s="7" t="str">
        <f t="shared" si="19"/>
        <v>1,939,647.37</v>
      </c>
      <c r="V32" s="7" t="str">
        <f t="shared" si="19"/>
        <v>2,596,205.74</v>
      </c>
    </row>
    <row r="34">
      <c r="B34" s="1" t="s">
        <v>51</v>
      </c>
      <c r="C34" s="7" t="str">
        <f t="shared" ref="C34:V34" si="20">C32-C6</f>
        <v>1,236.50</v>
      </c>
      <c r="D34" s="7" t="str">
        <f t="shared" si="20"/>
        <v>2,223.00</v>
      </c>
      <c r="E34" s="7" t="str">
        <f t="shared" si="20"/>
        <v>(7,290.50)</v>
      </c>
      <c r="F34" s="7" t="str">
        <f t="shared" si="20"/>
        <v>(6,749.66)</v>
      </c>
      <c r="G34" s="7" t="str">
        <f t="shared" si="20"/>
        <v>(3,601.26)</v>
      </c>
      <c r="H34" s="7" t="str">
        <f t="shared" si="20"/>
        <v>2,975.67</v>
      </c>
      <c r="I34" s="7" t="str">
        <f t="shared" si="20"/>
        <v>14,061.59</v>
      </c>
      <c r="J34" s="7" t="str">
        <f t="shared" si="20"/>
        <v>31,078.40</v>
      </c>
      <c r="K34" s="7" t="str">
        <f t="shared" si="20"/>
        <v>55,897.39</v>
      </c>
      <c r="L34" s="7" t="str">
        <f t="shared" si="20"/>
        <v>90,981.31</v>
      </c>
      <c r="M34" s="7" t="str">
        <f t="shared" si="20"/>
        <v>139,571.29</v>
      </c>
      <c r="N34" s="7" t="str">
        <f t="shared" si="20"/>
        <v>204,432.95</v>
      </c>
      <c r="O34" s="7" t="str">
        <f t="shared" si="20"/>
        <v>292,680.17</v>
      </c>
      <c r="P34" s="7" t="str">
        <f t="shared" si="20"/>
        <v>411,701.31</v>
      </c>
      <c r="Q34" s="7" t="str">
        <f t="shared" si="20"/>
        <v>571,306.76</v>
      </c>
      <c r="R34" s="7" t="str">
        <f t="shared" si="20"/>
        <v>784,756.37</v>
      </c>
      <c r="S34" s="7" t="str">
        <f t="shared" si="20"/>
        <v>1,067,706.19</v>
      </c>
      <c r="T34" s="7" t="str">
        <f t="shared" si="20"/>
        <v>1,442,945.61</v>
      </c>
      <c r="U34" s="7" t="str">
        <f t="shared" si="20"/>
        <v>1,939,647.37</v>
      </c>
      <c r="V34" s="7" t="str">
        <f t="shared" si="20"/>
        <v>2,596,205.74</v>
      </c>
    </row>
  </sheetData>
  <drawing r:id="rId1"/>
</worksheet>
</file>